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-2026" sheetId="1" state="visible" r:id="rId3"/>
  </sheets>
  <definedNames>
    <definedName function="false" hidden="false" localSheetId="0" name="_xlnm.Print_Titles" vbProcedure="false">'04-2026'!$1:$23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<sst xmlns="http://schemas.openxmlformats.org/spreadsheetml/2006/main" count="106" uniqueCount="106">
  <si>
    <t xml:space="preserve">\</t>
  </si>
  <si>
    <t xml:space="preserve"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</si>
  <si>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- CGE/TCE - 4ª Edição -  2024 - Item 9.1/Financeiro</t>
  </si>
  <si>
    <t xml:space="preserve">NOME DO ÓRGÃO PÚBLICO/CONTRATANTE: SECRETARIA DE ESTADO DA SAÚDE - GOIAS</t>
  </si>
  <si>
    <t xml:space="preserve">CNPJ:  02.529.964/0001-57</t>
  </si>
  <si>
    <t xml:space="preserve">NOME DA ORGANIZAÇÃO SOCIAL/CONTRATADA: FUNDAÇÃO PIO XII</t>
  </si>
  <si>
    <t xml:space="preserve">CNPJ: 49.150.352/0046-14</t>
  </si>
  <si>
    <t xml:space="preserve">NOME DA UNIDADE GERIDA: CORA – COMPLEXO ONCOLÓGICO DE REFERÊNCIA DO ESTADO DE GOIÁS</t>
  </si>
  <si>
    <t xml:space="preserve">CNPJ: 02.529.964/0038-49</t>
  </si>
  <si>
    <t xml:space="preserve">CONTRATO DE GESTÃO/ADITIVO Nº:   003/2022 SES/GO              4° TERMO ADITIVO</t>
  </si>
  <si>
    <t xml:space="preserve">VIGÊNCIA DO CONTRATO DE GESTÃO/TERMO ADITIVO:      INÍCIO 28/12/2022      E      TÉRMINO  27/12/2034</t>
  </si>
  <si>
    <t xml:space="preserve">PREVISÃO DE REPASSE MENSAL DO CONTRATO DE GESTÃO/ADITIVO - CUSTEIO :R$</t>
  </si>
  <si>
    <t xml:space="preserve">PREVISÃO DE REPASSE MENSAL DO CONTRATO DE GESTÃO/ADITIVO - INVESTIMENTO :R$</t>
  </si>
  <si>
    <t xml:space="preserve">Relatório Financeiro Mensal</t>
  </si>
  <si>
    <t xml:space="preserve">Competência: 04/2026</t>
  </si>
  <si>
    <t xml:space="preserve">Em Reais</t>
  </si>
  <si>
    <t xml:space="preserve">1. SALDO BANCÁRIO ANTERIOR  </t>
  </si>
  <si>
    <t xml:space="preserve">1.1 Caixa</t>
  </si>
  <si>
    <t xml:space="preserve">1.2 Banco Conta Movimento - CUSTEIO  e INVESTIMENTO</t>
  </si>
  <si>
    <t xml:space="preserve">1.2.1 CEF C/C 579393185-2 CUSTEIO</t>
  </si>
  <si>
    <t xml:space="preserve">1.2.2 CEF C/C 579393187-9 FUNDO DE PROV RESCISÕES TRABALHISTAS E AÇÕES JUDICIAIS 4,67% VLR</t>
  </si>
  <si>
    <t xml:space="preserve">1.3 Aplicações Financeiras - CUSTEIO e INVESTIMENTO</t>
  </si>
  <si>
    <t xml:space="preserve">1.3.1 CEF – APLIC 579393185-2 CUSTEIO</t>
  </si>
  <si>
    <t xml:space="preserve">1.3.2 CEF – APLIC 579393187-9 FUNDO DE PROV RESCISÕES TRABALHISTAS E AÇÕES JUDICIAIS 4,67% VLR</t>
  </si>
  <si>
    <t xml:space="preserve">SALDO ANTERIOR (soma= 1.1+1.2+1.3)</t>
  </si>
  <si>
    <t xml:space="preserve">2.ENTRADAS DE RECURSOS FINANCEIROS</t>
  </si>
  <si>
    <t xml:space="preserve">2.1 Repasse - CUSTEIO   </t>
  </si>
  <si>
    <t xml:space="preserve">2.1.1 CEF C/C 579393185-2 CUSTEIO</t>
  </si>
  <si>
    <t xml:space="preserve">2.1.2 CEF C/C 579393187-9 FUNDO DE PROV RESCISÕES TRABALHISTAS E AÇÕES JUDICIAIS 4,67% VLR</t>
  </si>
  <si>
    <t xml:space="preserve">2.1.3 CEF C/C 579393185-2 CUSTEIO – REEMBOLSO DE VALORES *</t>
  </si>
  <si>
    <t xml:space="preserve">2.2 Repasse - INVESTIMENTO  </t>
  </si>
  <si>
    <t xml:space="preserve">2.3 Rendimento sobre Aplicação Financeiras - CUSTEIO</t>
  </si>
  <si>
    <t xml:space="preserve">2.3.1 CEF - APLIC 579393185-2 CUSTEIO</t>
  </si>
  <si>
    <t xml:space="preserve">2.3.2 CEF - APLIC 579393187-9 FUNDO DE PROV RESCISÕES TRABALHISTAS E AÇÕES JUDICIAIS 4,67% VLR</t>
  </si>
  <si>
    <t xml:space="preserve">2.4 Rendimento sobre Aplicação Financeiras - INVESTIMENTO</t>
  </si>
  <si>
    <t xml:space="preserve">2.5 Outras entradas - Reembolsos/Contratação de empréstimo</t>
  </si>
  <si>
    <t xml:space="preserve">2.5.1 Contratação de Empréstimo</t>
  </si>
  <si>
    <t xml:space="preserve">2.5.2 Estorno de pagamento</t>
  </si>
  <si>
    <t xml:space="preserve">2.5.3 Ressarcimento</t>
  </si>
  <si>
    <t xml:space="preserve">2.5.4 Reembolso Judicial</t>
  </si>
  <si>
    <t xml:space="preserve">2.5.5 Reembolso de Valores</t>
  </si>
  <si>
    <t xml:space="preserve">2.5.6 Transferência da Matriz</t>
  </si>
  <si>
    <t xml:space="preserve">TOTAL DE ENTRADAS (soma=2.1+2.2+2.3+2.4+2.5)</t>
  </si>
  <si>
    <t xml:space="preserve">3. RESGATE APLICAÇÃO FINANCEIRA</t>
  </si>
  <si>
    <t xml:space="preserve">3.1 Resgate Aplicação -  CUSTEIO  </t>
  </si>
  <si>
    <t xml:space="preserve">3.1.1 CEF APLIC 579393185-2 CUSTEIO</t>
  </si>
  <si>
    <t xml:space="preserve">3.1.2 CEF APLIC  579393187-9 FUNDO DE PROV RESCISÕES TRABALHISTAS E AÇÕES JUDICIAIS 4,67% VLR</t>
  </si>
  <si>
    <t xml:space="preserve">3.2 Resgate Aplicação - INVESTIMENTO  </t>
  </si>
  <si>
    <t xml:space="preserve">TOTAL DOS RESGATES (soma=3.1+3.2)</t>
  </si>
  <si>
    <t xml:space="preserve">4. APLICAÇÃO FINANCEIRA</t>
  </si>
  <si>
    <t xml:space="preserve">4.1 Aplicação Financeira -  CUSTEIO</t>
  </si>
  <si>
    <t xml:space="preserve">4.1.1 CEF APLIC 579393185-2 CUSTEIO</t>
  </si>
  <si>
    <t xml:space="preserve">4.1.2 CEF 579393187-9 FUNDO DE PROV RESCISÕES TRABALHISTAS E AÇÕES JUDICIAIS 4,67% VLR</t>
  </si>
  <si>
    <t xml:space="preserve">4.2 Aplicação Financeira  - INVESTIMENTO</t>
  </si>
  <si>
    <t xml:space="preserve">TOTAL DAS APLICAÇÕES FINANCEIRAS (soma= 4.1+4.2)</t>
  </si>
  <si>
    <t xml:space="preserve">5. SAÍDAS DE RECURSOS FINANCEIROS</t>
  </si>
  <si>
    <t xml:space="preserve">5.1 PAGAMENTOS REALIZADOS - CUSTEIO</t>
  </si>
  <si>
    <t xml:space="preserve">5.1.1 Pessoal</t>
  </si>
  <si>
    <t xml:space="preserve">5.1.2 Serviços</t>
  </si>
  <si>
    <t xml:space="preserve">5.1.3 Materiais e Insumos</t>
  </si>
  <si>
    <t xml:space="preserve">5.1.4 Bloqueio Judicial</t>
  </si>
  <si>
    <t xml:space="preserve">5.1.5 Tributos: Impostos,Taxas e Contribuições</t>
  </si>
  <si>
    <t xml:space="preserve">5.1.6 Encargos Sociais</t>
  </si>
  <si>
    <t xml:space="preserve">5.1.6.1 Encargos Sobre Folha de Pagamento</t>
  </si>
  <si>
    <t xml:space="preserve">5.1.6.2 Encargos Sobre Rescisão Trabalhista</t>
  </si>
  <si>
    <t xml:space="preserve">5.1.7 Despesa Administrativa quando O.S. e unidade gerida se situarem em localidades diversas (Item 12.1.v da Minuta Padrão do Contrato de Gestão – PGE).</t>
  </si>
  <si>
    <t xml:space="preserve">5.1.8 Outros</t>
  </si>
  <si>
    <t xml:space="preserve">5.1.8.1 Reembolso Despesa</t>
  </si>
  <si>
    <t xml:space="preserve">5.1.8.2 Estorno de pagamento</t>
  </si>
  <si>
    <t xml:space="preserve">5.1.8.3 Reembolso Judicial</t>
  </si>
  <si>
    <t xml:space="preserve">5.1.8.4 Tarifa Bancária</t>
  </si>
  <si>
    <t xml:space="preserve">5.1.8.5 Transferência para Matriz</t>
  </si>
  <si>
    <t xml:space="preserve">TOTAL DE PAGAMENTOS - CUSTEIO (soma= 5.1.1+5.1.2+5.1.3+5.1.4+5.1.5+5.1.6+5.1.7+5.1.8)</t>
  </si>
  <si>
    <t xml:space="preserve">5.2 PAGAMENTOS REALIZADOS - INVESTIMENTOS</t>
  </si>
  <si>
    <t xml:space="preserve">5.2.1 Aquisições de Bens (equipamentos, mobiliários,etc)</t>
  </si>
  <si>
    <t xml:space="preserve">5.2.2 Aquisições de Bens Imobilizados</t>
  </si>
  <si>
    <t xml:space="preserve">5.2.3 Aquisições Direito de Uso de Software</t>
  </si>
  <si>
    <t xml:space="preserve">5.2.4 Outros</t>
  </si>
  <si>
    <t xml:space="preserve">TOTAL DE PAGAMENTOS – INVESTIMENTO (5.2 = 5.2.1 + 5.2.2 + 5.2.3 + 5.2.4)</t>
  </si>
  <si>
    <t xml:space="preserve">TOTAL GERAL DOS PAGAMENTOS (soma= 5.1+5.2)</t>
  </si>
  <si>
    <t xml:space="preserve">6.VALORES DEVOLVIDOS À CONTRATANTE</t>
  </si>
  <si>
    <t xml:space="preserve">6.1 Valores Devolvidos à Contratante - CUSTEIO</t>
  </si>
  <si>
    <t xml:space="preserve">6.2 Valores Devolvidos à Contratante -INVESTIMENTO</t>
  </si>
  <si>
    <t xml:space="preserve">TOTAL VALORES DEVOLVIDOS (soma=6.1+6.2)</t>
  </si>
  <si>
    <t xml:space="preserve">7.SALDO BANCÁRIO FINAL EM 30/04/2026</t>
  </si>
  <si>
    <t xml:space="preserve">7.1 Caixa</t>
  </si>
  <si>
    <t xml:space="preserve">7.2. Banco Conta Movimento - CUSTEIO E INVESTIMENTO</t>
  </si>
  <si>
    <t xml:space="preserve">7.2.1 CEF 579393185-2 CUSTEIO</t>
  </si>
  <si>
    <t xml:space="preserve">7.2.2 CEF 579393187-9 FUNDO DE PROV RESCISÕES TRABALHISTAS E AÇÕES JUDICIAIS 4,67% VLR</t>
  </si>
  <si>
    <t xml:space="preserve">7.3 Aplicações Financeiras - CUSTEIO E INVESTIMENTO</t>
  </si>
  <si>
    <t xml:space="preserve">7.3.1 CEF APLIC 579393185-2 CUSTEIO (VIDE NOTA)</t>
  </si>
  <si>
    <t xml:space="preserve">7.3.2 CEF APLIC 579393187-9 FUNDO DE PROV RESCISÕES TRABALHISTAS E AÇÕES JUDICIAIS 4,67% VLR</t>
  </si>
  <si>
    <t xml:space="preserve">SALDO BANCÁRIO FINAL: 7= (1+2) – (4+5+6)</t>
  </si>
  <si>
    <t xml:space="preserve">Fonte: Extratos bancários Balancete Contábil.</t>
  </si>
  <si>
    <t xml:space="preserve">8.INFORMAÇÕES COMPLEMENTARES - GLOSAS</t>
  </si>
  <si>
    <t xml:space="preserve">8.1 Glosa – servidores cedidos *</t>
  </si>
  <si>
    <t xml:space="preserve">8.2 Glosa - não cumprimento das metas *</t>
  </si>
  <si>
    <t xml:space="preserve">8.3 Glosa - Fatura Equatorial *</t>
  </si>
  <si>
    <t xml:space="preserve">8.4 Glosa – Fatura Saneago *</t>
  </si>
  <si>
    <t xml:space="preserve">TOTAL DAS GLOSAS</t>
  </si>
  <si>
    <t xml:space="preserve">*Obs.: Valores de glosas não informados devido ao não recebimento das informações por parte da SES.</t>
  </si>
  <si>
    <t xml:space="preserve">9. Nota Explicativa:                                                                                                                                                                             Item 5.1.2 A fatura da Saneago foi paga com recursos do repasse de custeio, enquanto não há alteração de titularidade da unidade consumidora.                                                                                                                                             Item 5.1.2 A fatura da Equatorial foi paga com recursos do repasse de custeio, enquanto não há alteração de titularidade da unidade consumidora.                                                                                                                                                                                                         </t>
  </si>
  <si>
    <t xml:space="preserve">Alessandro de Assis Gomes</t>
  </si>
  <si>
    <t xml:space="preserve">Goiânia, 05 de Maio de 2026.</t>
  </si>
  <si>
    <t xml:space="preserve">Matrícula 19.087</t>
  </si>
  <si>
    <t xml:space="preserve">Supervisor Financeiro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</si>
</sst>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Calibri"/>
      <family val="0"/>
    </font>
    <font>
      <sz val="11"/>
      <name val="Calibri"/>
      <family val="0"/>
    </font>
    <font>
      <b val="true"/>
      <sz val="20"/>
      <name val="Calibri"/>
      <family val="0"/>
    </font>
    <font>
      <b val="true"/>
      <sz val="11"/>
      <name val="Calibri"/>
      <family val="0"/>
    </font>
  </fonts>
  <fills count="6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A6A6A6"/>
      </patternFill>
    </fill>
    <fill>
      <patternFill patternType="solid">
        <fgColor rgb="FFD9D9D9"/>
        <bgColor rgb="FFBFBFB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3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5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1434960</xdr:colOff>
      <xdr:row>0</xdr:row>
      <xdr:rowOff>105120</xdr:rowOff>
    </xdr:from>
    <xdr:to>
      <xdr:col>1</xdr:col>
      <xdr:colOff>129240</xdr:colOff>
      <xdr:row>0</xdr:row>
      <xdr:rowOff>1008720</xdr:rowOff>
    </xdr:to>
    <xdr:pic>
      <xdr:nvPicPr>
        <xdr:cNvPr id="1" name="Imagem 1"/>
        <xdr:cNvPicPr/>
      </xdr:nvPicPr>
      <xdr:blipFill>
        <a:blip r:embed="rId1"/>
        <a:stretch/>
      </xdr:blipFill>
      <xdr:spPr>
        <a:xfrm>
          <a:off x="1434960" y="105120"/>
          <a:ext cx="5652000" cy="903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2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07" activeCellId="0" sqref="A107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98.71"/>
    <col collapsed="false" customWidth="true" hidden="false" outlineLevel="0" max="2" min="2" style="0" width="25.59"/>
  </cols>
  <sheetData>
    <row r="1" customFormat="false" ht="88.7" hidden="false" customHeight="true" outlineLevel="0" collapsed="false">
      <c r="A1" s="1" t="s">
        <v>0</v>
      </c>
      <c r="B1" s="1"/>
    </row>
    <row r="2" customFormat="false" ht="12.8" hidden="false" customHeight="true" outlineLevel="0" collapsed="false">
      <c r="A2" s="2" t="s">
        <v>1</v>
      </c>
      <c r="B2" s="2"/>
    </row>
    <row r="3" customFormat="false" ht="12.8" hidden="false" customHeight="false" outlineLevel="0" collapsed="false">
      <c r="A3" s="2"/>
      <c r="B3" s="2"/>
    </row>
    <row r="4" customFormat="false" ht="12.8" hidden="false" customHeight="false" outlineLevel="0" collapsed="false">
      <c r="A4" s="2"/>
      <c r="B4" s="2"/>
    </row>
    <row r="5" customFormat="false" ht="12.8" hidden="false" customHeight="false" outlineLevel="0" collapsed="false">
      <c r="A5" s="2"/>
      <c r="B5" s="2"/>
    </row>
    <row r="6" customFormat="false" ht="12.8" hidden="false" customHeight="false" outlineLevel="0" collapsed="false">
      <c r="A6" s="2"/>
      <c r="B6" s="2"/>
    </row>
    <row r="7" customFormat="false" ht="12.8" hidden="false" customHeight="false" outlineLevel="0" collapsed="false">
      <c r="A7" s="2"/>
      <c r="B7" s="2"/>
    </row>
    <row r="8" customFormat="false" ht="12.8" hidden="false" customHeight="true" outlineLevel="0" collapsed="false">
      <c r="A8" s="3" t="s">
        <v>2</v>
      </c>
      <c r="B8" s="3"/>
    </row>
    <row r="9" customFormat="false" ht="12.8" hidden="false" customHeight="false" outlineLevel="0" collapsed="false">
      <c r="A9" s="3"/>
      <c r="B9" s="3"/>
    </row>
    <row r="10" customFormat="false" ht="12.65" hidden="false" customHeight="false" outlineLevel="0" collapsed="false">
      <c r="A10" s="4" t="s">
        <v>3</v>
      </c>
      <c r="B10" s="4"/>
    </row>
    <row r="11" customFormat="false" ht="12.8" hidden="false" customHeight="false" outlineLevel="0" collapsed="false">
      <c r="A11" s="5" t="s">
        <v>4</v>
      </c>
      <c r="B11" s="6"/>
    </row>
    <row r="12" customFormat="false" ht="12.65" hidden="false" customHeight="false" outlineLevel="0" collapsed="false">
      <c r="A12" s="4" t="s">
        <v>5</v>
      </c>
      <c r="B12" s="4"/>
    </row>
    <row r="13" customFormat="false" ht="12.8" hidden="false" customHeight="false" outlineLevel="0" collapsed="false">
      <c r="A13" s="5" t="s">
        <v>6</v>
      </c>
      <c r="B13" s="6"/>
    </row>
    <row r="14" customFormat="false" ht="12.65" hidden="false" customHeight="false" outlineLevel="0" collapsed="false">
      <c r="A14" s="4" t="s">
        <v>7</v>
      </c>
      <c r="B14" s="4"/>
    </row>
    <row r="15" customFormat="false" ht="12.8" hidden="false" customHeight="false" outlineLevel="0" collapsed="false">
      <c r="A15" s="5" t="s">
        <v>8</v>
      </c>
      <c r="B15" s="6"/>
    </row>
    <row r="16" customFormat="false" ht="13.8" hidden="false" customHeight="false" outlineLevel="0" collapsed="false">
      <c r="A16" s="5" t="s">
        <v>9</v>
      </c>
      <c r="B16" s="7"/>
    </row>
    <row r="17" customFormat="false" ht="13.8" hidden="false" customHeight="false" outlineLevel="0" collapsed="false">
      <c r="A17" s="5" t="s">
        <v>10</v>
      </c>
      <c r="B17" s="7"/>
    </row>
    <row r="18" customFormat="false" ht="13.8" hidden="false" customHeight="false" outlineLevel="0" collapsed="false">
      <c r="A18" s="8" t="s">
        <v>11</v>
      </c>
      <c r="B18" s="7" t="n">
        <v>5231353.46</v>
      </c>
    </row>
    <row r="19" customFormat="false" ht="13.8" hidden="false" customHeight="false" outlineLevel="0" collapsed="false">
      <c r="A19" s="8" t="s">
        <v>12</v>
      </c>
      <c r="B19" s="7" t="n">
        <v>0</v>
      </c>
    </row>
    <row r="20" customFormat="false" ht="13.8" hidden="false" customHeight="false" outlineLevel="0" collapsed="false">
      <c r="A20" s="8"/>
      <c r="B20" s="9"/>
    </row>
    <row r="21" customFormat="false" ht="21.55" hidden="false" customHeight="false" outlineLevel="0" collapsed="false">
      <c r="A21" s="10" t="s">
        <v>13</v>
      </c>
      <c r="B21" s="10"/>
    </row>
    <row r="22" customFormat="false" ht="12.8" hidden="false" customHeight="false" outlineLevel="0" collapsed="false">
      <c r="A22" s="11" t="s">
        <v>14</v>
      </c>
      <c r="B22" s="12" t="s">
        <v>15</v>
      </c>
    </row>
    <row r="23" customFormat="false" ht="12.8" hidden="false" customHeight="false" outlineLevel="0" collapsed="false">
      <c r="A23" s="11"/>
      <c r="B23" s="11"/>
    </row>
    <row r="24" customFormat="false" ht="13.8" hidden="false" customHeight="false" outlineLevel="0" collapsed="false">
      <c r="A24" s="13" t="s">
        <v>16</v>
      </c>
      <c r="B24" s="14"/>
    </row>
    <row r="25" customFormat="false" ht="13.8" hidden="false" customHeight="false" outlineLevel="0" collapsed="false">
      <c r="A25" s="15" t="s">
        <v>17</v>
      </c>
      <c r="B25" s="16" t="n">
        <v>0</v>
      </c>
    </row>
    <row r="26" customFormat="false" ht="13.8" hidden="false" customHeight="false" outlineLevel="0" collapsed="false">
      <c r="A26" s="15" t="s">
        <v>18</v>
      </c>
      <c r="B26" s="16" t="n">
        <f aca="false">SUM(B27:B28)</f>
        <v>0</v>
      </c>
    </row>
    <row r="27" customFormat="false" ht="12.8" hidden="false" customHeight="false" outlineLevel="0" collapsed="false">
      <c r="A27" s="17" t="s">
        <v>19</v>
      </c>
      <c r="B27" s="18" t="n">
        <v>0</v>
      </c>
    </row>
    <row r="28" customFormat="false" ht="12.8" hidden="false" customHeight="false" outlineLevel="0" collapsed="false">
      <c r="A28" s="17" t="s">
        <v>20</v>
      </c>
      <c r="B28" s="18" t="n">
        <v>0</v>
      </c>
    </row>
    <row r="29" customFormat="false" ht="13.8" hidden="false" customHeight="false" outlineLevel="0" collapsed="false">
      <c r="A29" s="15" t="s">
        <v>21</v>
      </c>
      <c r="B29" s="16" t="n">
        <f aca="false">SUM(B30:B31)</f>
        <v>1393610.77</v>
      </c>
    </row>
    <row r="30" customFormat="false" ht="12.8" hidden="false" customHeight="false" outlineLevel="0" collapsed="false">
      <c r="A30" s="17" t="s">
        <v>22</v>
      </c>
      <c r="B30" s="18" t="n">
        <v>295172.050000001</v>
      </c>
    </row>
    <row r="31" customFormat="false" ht="12.8" hidden="false" customHeight="false" outlineLevel="0" collapsed="false">
      <c r="A31" s="17" t="s">
        <v>23</v>
      </c>
      <c r="B31" s="18" t="n">
        <v>1098438.72</v>
      </c>
    </row>
    <row r="32" customFormat="false" ht="13.8" hidden="false" customHeight="false" outlineLevel="0" collapsed="false">
      <c r="A32" s="11" t="s">
        <v>24</v>
      </c>
      <c r="B32" s="16" t="n">
        <f aca="false">SUM(B25+B26+B29)</f>
        <v>1393610.77</v>
      </c>
    </row>
    <row r="33" customFormat="false" ht="13.8" hidden="false" customHeight="false" outlineLevel="0" collapsed="false">
      <c r="A33" s="19"/>
      <c r="B33" s="20"/>
    </row>
    <row r="34" customFormat="false" ht="13.8" hidden="false" customHeight="false" outlineLevel="0" collapsed="false">
      <c r="A34" s="13" t="s">
        <v>25</v>
      </c>
      <c r="B34" s="21"/>
    </row>
    <row r="35" customFormat="false" ht="13.8" hidden="false" customHeight="false" outlineLevel="0" collapsed="false">
      <c r="A35" s="22" t="s">
        <v>26</v>
      </c>
      <c r="B35" s="16" t="n">
        <f aca="false">SUM(B36:B38)</f>
        <v>4469699.23</v>
      </c>
    </row>
    <row r="36" customFormat="false" ht="13.8" hidden="false" customHeight="false" outlineLevel="0" collapsed="false">
      <c r="A36" s="23" t="s">
        <v>27</v>
      </c>
      <c r="B36" s="20" t="n">
        <f aca="false">1433721.81+1094823.92+1624718.86</f>
        <v>4153264.59</v>
      </c>
    </row>
    <row r="37" customFormat="false" ht="13.25" hidden="false" customHeight="false" outlineLevel="0" collapsed="false">
      <c r="A37" s="23" t="s">
        <v>28</v>
      </c>
      <c r="B37" s="18" t="n">
        <v>244304.2</v>
      </c>
    </row>
    <row r="38" customFormat="false" ht="13.25" hidden="false" customHeight="false" outlineLevel="0" collapsed="false">
      <c r="A38" s="23" t="s">
        <v>29</v>
      </c>
      <c r="B38" s="18" t="n">
        <f aca="false">B56</f>
        <v>72130.44</v>
      </c>
    </row>
    <row r="39" customFormat="false" ht="13.8" hidden="false" customHeight="false" outlineLevel="0" collapsed="false">
      <c r="A39" s="22" t="s">
        <v>30</v>
      </c>
      <c r="B39" s="16" t="n">
        <v>0</v>
      </c>
    </row>
    <row r="40" customFormat="false" ht="13.8" hidden="false" customHeight="false" outlineLevel="0" collapsed="false">
      <c r="A40" s="24" t="s">
        <v>31</v>
      </c>
      <c r="B40" s="16" t="n">
        <f aca="false">SUM(B41:B42)</f>
        <v>26342.1299999989</v>
      </c>
    </row>
    <row r="41" customFormat="false" ht="13.8" hidden="false" customHeight="false" outlineLevel="0" collapsed="false">
      <c r="A41" s="8" t="s">
        <v>32</v>
      </c>
      <c r="B41" s="20" t="n">
        <v>13459.8499999988</v>
      </c>
    </row>
    <row r="42" customFormat="false" ht="13.8" hidden="false" customHeight="false" outlineLevel="0" collapsed="false">
      <c r="A42" s="8" t="s">
        <v>33</v>
      </c>
      <c r="B42" s="20" t="n">
        <f aca="false">12261.6300000001+620.65</f>
        <v>12882.2800000001</v>
      </c>
    </row>
    <row r="43" customFormat="false" ht="13.8" hidden="false" customHeight="false" outlineLevel="0" collapsed="false">
      <c r="A43" s="24" t="s">
        <v>34</v>
      </c>
      <c r="B43" s="16" t="n">
        <v>0</v>
      </c>
    </row>
    <row r="44" customFormat="false" ht="13.8" hidden="false" customHeight="false" outlineLevel="0" collapsed="false">
      <c r="A44" s="24" t="s">
        <v>35</v>
      </c>
      <c r="B44" s="16" t="n">
        <f aca="false">SUM(B45:B50)</f>
        <v>590890.08</v>
      </c>
    </row>
    <row r="45" customFormat="false" ht="12.8" hidden="false" customHeight="false" outlineLevel="0" collapsed="false">
      <c r="A45" s="5" t="s">
        <v>36</v>
      </c>
      <c r="B45" s="18" t="n">
        <v>0</v>
      </c>
    </row>
    <row r="46" customFormat="false" ht="12.8" hidden="false" customHeight="false" outlineLevel="0" collapsed="false">
      <c r="A46" s="5" t="s">
        <v>37</v>
      </c>
      <c r="B46" s="18" t="n">
        <f aca="false">128+5600+1191.19+5146.87+1295.13+615.2+543.42+1295.13+534.23+4058.44+3217.03+576.64+2332.8+2331</f>
        <v>28865.08</v>
      </c>
    </row>
    <row r="47" customFormat="false" ht="12.8" hidden="false" customHeight="false" outlineLevel="0" collapsed="false">
      <c r="A47" s="5" t="s">
        <v>38</v>
      </c>
      <c r="B47" s="18" t="n">
        <v>25</v>
      </c>
    </row>
    <row r="48" customFormat="false" ht="12.8" hidden="false" customHeight="false" outlineLevel="0" collapsed="false">
      <c r="A48" s="5" t="s">
        <v>39</v>
      </c>
      <c r="B48" s="18" t="n">
        <v>0</v>
      </c>
    </row>
    <row r="49" customFormat="false" ht="12.8" hidden="false" customHeight="false" outlineLevel="0" collapsed="false">
      <c r="A49" s="5" t="s">
        <v>40</v>
      </c>
      <c r="B49" s="18" t="n">
        <v>2000</v>
      </c>
    </row>
    <row r="50" customFormat="false" ht="12.8" hidden="false" customHeight="false" outlineLevel="0" collapsed="false">
      <c r="A50" s="5" t="s">
        <v>41</v>
      </c>
      <c r="B50" s="18" t="n">
        <v>560000</v>
      </c>
    </row>
    <row r="51" customFormat="false" ht="13.8" hidden="false" customHeight="false" outlineLevel="0" collapsed="false">
      <c r="A51" s="24" t="s">
        <v>42</v>
      </c>
      <c r="B51" s="16" t="n">
        <f aca="false">SUM(B35+B39+B40+B43+B44)</f>
        <v>5086931.44</v>
      </c>
    </row>
    <row r="52" customFormat="false" ht="13.8" hidden="false" customHeight="false" outlineLevel="0" collapsed="false">
      <c r="A52" s="24"/>
      <c r="B52" s="20"/>
    </row>
    <row r="53" customFormat="false" ht="13.8" hidden="false" customHeight="false" outlineLevel="0" collapsed="false">
      <c r="A53" s="25" t="s">
        <v>43</v>
      </c>
      <c r="B53" s="26"/>
    </row>
    <row r="54" customFormat="false" ht="13.8" hidden="false" customHeight="false" outlineLevel="0" collapsed="false">
      <c r="A54" s="22" t="s">
        <v>44</v>
      </c>
      <c r="B54" s="16" t="n">
        <f aca="false">B55+B56</f>
        <v>4483437.54</v>
      </c>
    </row>
    <row r="55" customFormat="false" ht="13.8" hidden="false" customHeight="false" outlineLevel="0" collapsed="false">
      <c r="A55" s="23" t="s">
        <v>45</v>
      </c>
      <c r="B55" s="20" t="n">
        <f aca="false">560000+585857.73+1077412.1+1760.31+33783.13+205861.39+1190918.58+648+584383.74+4484.1+9586.02+15583.5+141028.5</f>
        <v>4411307.1</v>
      </c>
    </row>
    <row r="56" customFormat="false" ht="13.25" hidden="false" customHeight="false" outlineLevel="0" collapsed="false">
      <c r="A56" s="23" t="s">
        <v>46</v>
      </c>
      <c r="B56" s="18" t="n">
        <v>72130.44</v>
      </c>
    </row>
    <row r="57" customFormat="false" ht="13.8" hidden="false" customHeight="false" outlineLevel="0" collapsed="false">
      <c r="A57" s="22" t="s">
        <v>47</v>
      </c>
      <c r="B57" s="16" t="n">
        <v>0</v>
      </c>
    </row>
    <row r="58" customFormat="false" ht="13.8" hidden="false" customHeight="false" outlineLevel="0" collapsed="false">
      <c r="A58" s="24" t="s">
        <v>48</v>
      </c>
      <c r="B58" s="16" t="n">
        <f aca="false">B54+B57</f>
        <v>4483437.54</v>
      </c>
    </row>
    <row r="59" customFormat="false" ht="13.8" hidden="false" customHeight="false" outlineLevel="0" collapsed="false">
      <c r="A59" s="24"/>
      <c r="B59" s="7"/>
    </row>
    <row r="60" customFormat="false" ht="13.8" hidden="false" customHeight="false" outlineLevel="0" collapsed="false">
      <c r="A60" s="27" t="s">
        <v>49</v>
      </c>
      <c r="B60" s="28"/>
    </row>
    <row r="61" customFormat="false" ht="13.8" hidden="false" customHeight="false" outlineLevel="0" collapsed="false">
      <c r="A61" s="22" t="s">
        <v>50</v>
      </c>
      <c r="B61" s="16" t="n">
        <f aca="false">SUM(B62:B63)</f>
        <v>4482139.49</v>
      </c>
    </row>
    <row r="62" customFormat="false" ht="13.8" hidden="false" customHeight="false" outlineLevel="0" collapsed="false">
      <c r="A62" s="8" t="s">
        <v>51</v>
      </c>
      <c r="B62" s="20" t="n">
        <f aca="false">3939932.31+227272.54+70630.44</f>
        <v>4237835.29</v>
      </c>
    </row>
    <row r="63" customFormat="false" ht="13.8" hidden="false" customHeight="false" outlineLevel="0" collapsed="false">
      <c r="A63" s="8" t="s">
        <v>52</v>
      </c>
      <c r="B63" s="20" t="n">
        <f aca="false">B37</f>
        <v>244304.2</v>
      </c>
    </row>
    <row r="64" customFormat="false" ht="13.8" hidden="false" customHeight="false" outlineLevel="0" collapsed="false">
      <c r="A64" s="24" t="s">
        <v>53</v>
      </c>
      <c r="B64" s="16" t="n">
        <v>0</v>
      </c>
    </row>
    <row r="65" customFormat="false" ht="13.8" hidden="false" customHeight="false" outlineLevel="0" collapsed="false">
      <c r="A65" s="27" t="s">
        <v>54</v>
      </c>
      <c r="B65" s="14" t="n">
        <f aca="false">B61+B64</f>
        <v>4482139.49</v>
      </c>
    </row>
    <row r="66" customFormat="false" ht="13.8" hidden="false" customHeight="false" outlineLevel="0" collapsed="false">
      <c r="A66" s="24"/>
      <c r="B66" s="7"/>
    </row>
    <row r="67" customFormat="false" ht="13.8" hidden="false" customHeight="false" outlineLevel="0" collapsed="false">
      <c r="A67" s="27" t="s">
        <v>55</v>
      </c>
      <c r="B67" s="29"/>
    </row>
    <row r="68" customFormat="false" ht="13.8" hidden="false" customHeight="false" outlineLevel="0" collapsed="false">
      <c r="A68" s="27" t="s">
        <v>56</v>
      </c>
      <c r="B68" s="30"/>
    </row>
    <row r="69" customFormat="false" ht="13.8" hidden="false" customHeight="false" outlineLevel="0" collapsed="false">
      <c r="A69" s="22" t="s">
        <v>57</v>
      </c>
      <c r="B69" s="16" t="n">
        <f aca="false">1056451.69+14481.27+10308.62+4450.69+30+420+9239.32+2826.99+17428.16+7993.84+9169.05+3270.01+5360.1+67712.93</f>
        <v>1209142.67</v>
      </c>
    </row>
    <row r="70" customFormat="false" ht="13.8" hidden="false" customHeight="false" outlineLevel="0" collapsed="false">
      <c r="A70" s="24" t="s">
        <v>58</v>
      </c>
      <c r="B70" s="16" t="n">
        <f aca="false">576+30041.41+5146.87+3905.06+264.31+3606.94+4031.93+5146.87+125.97+80+99+40+1295.13+20+2340+6017+47423.45+682.62+151+318413.35+55+75.8+1295.13+19600+1295.13+280+1877+28155+63818+7623.55+3198.39+108.75+220+240+350+450+1200+2070+1783.5+836+3276+12664.24+1200+657.3+20298.57+25532.3+21615.75+45423.4+15678.4+14089.6+6776.25+48400+13228.65+14456+48400+45423.4+18228+62316.4+61941+16893+92723.8+45423.4+14261.78+48400+11262+11262+20595.41+53198.08+114970.37+14077.5+87458.8+12197.25+52240.37+45771.31+52908.96+11712.48+123237.4+15120+99499.77+9407.04+21956.51+10408.32+8640+31046.4+14190.12+5631+13176.54+2702.88+35137.44+754.22+19440+1951.56+43729.4+1131.3+109284.17+9025+4720.65+1667.09+3217.03+3049+2044.16+728+3576.71+1200+5457.45+300+3217.03+655.9+1500+1335+14248.5+38216.05+35124.52</f>
        <v>2444626.09</v>
      </c>
    </row>
    <row r="71" customFormat="false" ht="13.8" hidden="false" customHeight="false" outlineLevel="0" collapsed="false">
      <c r="A71" s="24" t="s">
        <v>59</v>
      </c>
      <c r="B71" s="16" t="n">
        <f aca="false">3449.7+5600+7726.43+128+2828.25+694.66+1050.82+3875+59.4+1260+11848+875+882.46+2045.07+742.56+1191.19+4200+16733+910+1400+3886.4+1035+9694.1+7855.28+749.6+855.95+783.3+3592.38+1012+1368.6+3012+5195.7+47587.72+2940+504+3942+605.2+521.4+3011.2+5600+128+1191.19+2567.43+5236+7704.05+665+8786.52+21000+23186.93+23186.93+21000+3102.14+750+6253.89+543.42+1503.01+5970+552+658.41+1250+615.2+477+2043+11616.64+22533.71+350+494.4+15700+1465.56+3186.3+686.5+8410.63+1784.82+2167.99+2075.56+2619+668.52+758.4+543.42+615.2+125.99+232.9+3916.36+1329+534.23+4058.44+330+2445.81+6949.02+2615+772.5+3417+879.2+400+725+1459.2+746.64+1081+530+1760+33.5+500+452+648+534.23+1584+1468.8+300+4058.44+864+5724+1029.44+950.4+1475.4+458.5+909.6+760+2500+1310.4+3516+5500+5880+304+4200+2331+1189.82+52+568+885.6+1000.85+750+26138.65+779.8+1980+448.2+980+2888.1+1350+76178.47+1918.6+2318+1800+2332.8+576.65+576.64+2331+2332.8</f>
        <v>596273.12</v>
      </c>
    </row>
    <row r="72" customFormat="false" ht="13.8" hidden="false" customHeight="false" outlineLevel="0" collapsed="false">
      <c r="A72" s="22" t="s">
        <v>60</v>
      </c>
      <c r="B72" s="16" t="n">
        <v>0</v>
      </c>
    </row>
    <row r="73" customFormat="false" ht="13.8" hidden="false" customHeight="false" outlineLevel="0" collapsed="false">
      <c r="A73" s="22" t="s">
        <v>61</v>
      </c>
      <c r="B73" s="16" t="n">
        <f aca="false">108.39+77.53+77.53+77.53+77.53+77.53+77.53+174.83+274.61+274.61+274.61</f>
        <v>1572.23</v>
      </c>
    </row>
    <row r="74" customFormat="false" ht="13.8" hidden="false" customHeight="false" outlineLevel="0" collapsed="false">
      <c r="A74" s="22" t="s">
        <v>62</v>
      </c>
      <c r="B74" s="16" t="n">
        <f aca="false">B75+B76</f>
        <v>178142.81</v>
      </c>
    </row>
    <row r="75" customFormat="false" ht="13.8" hidden="false" customHeight="false" outlineLevel="0" collapsed="false">
      <c r="A75" s="31" t="s">
        <v>63</v>
      </c>
      <c r="B75" s="20" t="n">
        <f aca="false">167752.16</f>
        <v>167752.16</v>
      </c>
    </row>
    <row r="76" customFormat="false" ht="13.8" hidden="false" customHeight="false" outlineLevel="0" collapsed="false">
      <c r="A76" s="31" t="s">
        <v>64</v>
      </c>
      <c r="B76" s="20" t="n">
        <f aca="false">1734.23+2481.83+326.49+159.5+2091.93+3596.67</f>
        <v>10390.65</v>
      </c>
    </row>
    <row r="77" customFormat="false" ht="23.2" hidden="false" customHeight="false" outlineLevel="0" collapsed="false">
      <c r="A77" s="22" t="s">
        <v>65</v>
      </c>
      <c r="B77" s="16" t="n">
        <v>0</v>
      </c>
    </row>
    <row r="78" customFormat="false" ht="13.8" hidden="false" customHeight="false" outlineLevel="0" collapsed="false">
      <c r="A78" s="22" t="s">
        <v>66</v>
      </c>
      <c r="B78" s="16" t="n">
        <f aca="false">SUM(B79:B83)</f>
        <v>560000</v>
      </c>
    </row>
    <row r="79" customFormat="false" ht="13.8" hidden="false" customHeight="false" outlineLevel="0" collapsed="false">
      <c r="A79" s="31" t="s">
        <v>67</v>
      </c>
      <c r="B79" s="20" t="n">
        <v>0</v>
      </c>
    </row>
    <row r="80" customFormat="false" ht="13.8" hidden="false" customHeight="false" outlineLevel="0" collapsed="false">
      <c r="A80" s="31" t="s">
        <v>68</v>
      </c>
      <c r="B80" s="20" t="n">
        <v>0</v>
      </c>
    </row>
    <row r="81" customFormat="false" ht="13.8" hidden="false" customHeight="false" outlineLevel="0" collapsed="false">
      <c r="A81" s="31" t="s">
        <v>69</v>
      </c>
      <c r="B81" s="20" t="n">
        <v>0</v>
      </c>
    </row>
    <row r="82" customFormat="false" ht="13.8" hidden="false" customHeight="false" outlineLevel="0" collapsed="false">
      <c r="A82" s="31" t="s">
        <v>70</v>
      </c>
      <c r="B82" s="20" t="n">
        <v>0</v>
      </c>
    </row>
    <row r="83" customFormat="false" ht="13.8" hidden="false" customHeight="false" outlineLevel="0" collapsed="false">
      <c r="A83" s="31" t="s">
        <v>71</v>
      </c>
      <c r="B83" s="20" t="n">
        <v>560000</v>
      </c>
    </row>
    <row r="84" customFormat="false" ht="13.8" hidden="false" customHeight="false" outlineLevel="0" collapsed="false">
      <c r="A84" s="24" t="s">
        <v>72</v>
      </c>
      <c r="B84" s="16" t="n">
        <f aca="false">SUM(B69+B70+B71+B72+B73+B74+B77+B78)</f>
        <v>4989756.92</v>
      </c>
    </row>
    <row r="85" customFormat="false" ht="13.8" hidden="false" customHeight="false" outlineLevel="0" collapsed="false">
      <c r="A85" s="24"/>
      <c r="B85" s="18"/>
    </row>
    <row r="86" customFormat="false" ht="13.8" hidden="false" customHeight="false" outlineLevel="0" collapsed="false">
      <c r="A86" s="27" t="s">
        <v>73</v>
      </c>
      <c r="B86" s="30"/>
    </row>
    <row r="87" customFormat="false" ht="13.8" hidden="false" customHeight="false" outlineLevel="0" collapsed="false">
      <c r="A87" s="31" t="s">
        <v>74</v>
      </c>
      <c r="B87" s="18" t="n">
        <v>0</v>
      </c>
    </row>
    <row r="88" customFormat="false" ht="13.8" hidden="false" customHeight="false" outlineLevel="0" collapsed="false">
      <c r="A88" s="31" t="s">
        <v>75</v>
      </c>
      <c r="B88" s="18" t="n">
        <v>0</v>
      </c>
    </row>
    <row r="89" customFormat="false" ht="13.8" hidden="false" customHeight="false" outlineLevel="0" collapsed="false">
      <c r="A89" s="31" t="s">
        <v>76</v>
      </c>
      <c r="B89" s="18" t="n">
        <v>0</v>
      </c>
    </row>
    <row r="90" customFormat="false" ht="13.8" hidden="false" customHeight="false" outlineLevel="0" collapsed="false">
      <c r="A90" s="31" t="s">
        <v>77</v>
      </c>
      <c r="B90" s="18" t="n">
        <v>0</v>
      </c>
    </row>
    <row r="91" customFormat="false" ht="13.8" hidden="false" customHeight="false" outlineLevel="0" collapsed="false">
      <c r="A91" s="24" t="s">
        <v>78</v>
      </c>
      <c r="B91" s="16" t="n">
        <f aca="false">B87+B88+B89+B90</f>
        <v>0</v>
      </c>
    </row>
    <row r="92" customFormat="false" ht="13.8" hidden="false" customHeight="false" outlineLevel="0" collapsed="false">
      <c r="A92" s="24" t="s">
        <v>79</v>
      </c>
      <c r="B92" s="16" t="n">
        <f aca="false">B84+B91</f>
        <v>4989756.92</v>
      </c>
    </row>
    <row r="93" customFormat="false" ht="13.8" hidden="false" customHeight="false" outlineLevel="0" collapsed="false">
      <c r="A93" s="24"/>
      <c r="B93" s="20"/>
    </row>
    <row r="94" customFormat="false" ht="13.8" hidden="false" customHeight="false" outlineLevel="0" collapsed="false">
      <c r="A94" s="27" t="s">
        <v>80</v>
      </c>
      <c r="B94" s="28"/>
    </row>
    <row r="95" customFormat="false" ht="13.8" hidden="false" customHeight="false" outlineLevel="0" collapsed="false">
      <c r="A95" s="31" t="s">
        <v>81</v>
      </c>
      <c r="B95" s="16" t="n">
        <v>0</v>
      </c>
    </row>
    <row r="96" customFormat="false" ht="13.8" hidden="false" customHeight="false" outlineLevel="0" collapsed="false">
      <c r="A96" s="31" t="s">
        <v>82</v>
      </c>
      <c r="B96" s="32" t="n">
        <v>0</v>
      </c>
    </row>
    <row r="97" customFormat="false" ht="13.8" hidden="false" customHeight="false" outlineLevel="0" collapsed="false">
      <c r="A97" s="24" t="s">
        <v>83</v>
      </c>
      <c r="B97" s="32" t="n">
        <f aca="false">B95+B96</f>
        <v>0</v>
      </c>
    </row>
    <row r="98" customFormat="false" ht="12.8" hidden="false" customHeight="false" outlineLevel="0" collapsed="false">
      <c r="A98" s="5"/>
      <c r="B98" s="5"/>
    </row>
    <row r="99" customFormat="false" ht="13.8" hidden="false" customHeight="false" outlineLevel="0" collapsed="false">
      <c r="A99" s="13" t="s">
        <v>84</v>
      </c>
      <c r="B99" s="28"/>
    </row>
    <row r="100" customFormat="false" ht="13.8" hidden="false" customHeight="false" outlineLevel="0" collapsed="false">
      <c r="A100" s="15" t="s">
        <v>85</v>
      </c>
      <c r="B100" s="16" t="n">
        <v>0</v>
      </c>
    </row>
    <row r="101" customFormat="false" ht="13.8" hidden="false" customHeight="false" outlineLevel="0" collapsed="false">
      <c r="A101" s="15" t="s">
        <v>86</v>
      </c>
      <c r="B101" s="16" t="n">
        <f aca="false">SUM(B102:B103)</f>
        <v>0</v>
      </c>
    </row>
    <row r="102" customFormat="false" ht="12.8" hidden="false" customHeight="false" outlineLevel="0" collapsed="false">
      <c r="A102" s="17" t="s">
        <v>87</v>
      </c>
      <c r="B102" s="18" t="n">
        <f aca="false">B27+B36+B38+B44-B84-B62+B55</f>
        <v>0</v>
      </c>
    </row>
    <row r="103" customFormat="false" ht="12.8" hidden="false" customHeight="false" outlineLevel="0" collapsed="false">
      <c r="A103" s="17" t="s">
        <v>88</v>
      </c>
      <c r="B103" s="18" t="n">
        <v>0</v>
      </c>
    </row>
    <row r="104" customFormat="false" ht="13.8" hidden="false" customHeight="false" outlineLevel="0" collapsed="false">
      <c r="A104" s="15" t="s">
        <v>89</v>
      </c>
      <c r="B104" s="16" t="n">
        <f aca="false">SUM(B105:B106)</f>
        <v>1418654.85</v>
      </c>
    </row>
    <row r="105" customFormat="false" ht="12.8" hidden="false" customHeight="false" outlineLevel="0" collapsed="false">
      <c r="A105" s="17" t="s">
        <v>90</v>
      </c>
      <c r="B105" s="18" t="n">
        <f aca="false">B30+B41+B62-B55</f>
        <v>135160.09</v>
      </c>
    </row>
    <row r="106" customFormat="false" ht="12.8" hidden="false" customHeight="false" outlineLevel="0" collapsed="false">
      <c r="A106" s="17" t="s">
        <v>91</v>
      </c>
      <c r="B106" s="18" t="n">
        <f aca="false">B31+B37+B42-B38</f>
        <v>1283494.76</v>
      </c>
    </row>
    <row r="107" customFormat="false" ht="13.8" hidden="false" customHeight="false" outlineLevel="0" collapsed="false">
      <c r="A107" s="24" t="s">
        <v>92</v>
      </c>
      <c r="B107" s="16" t="n">
        <f aca="false">(B32+B51)-(B92+B97)-B114-B56</f>
        <v>1418654.85</v>
      </c>
    </row>
    <row r="108" customFormat="false" ht="13.8" hidden="false" customHeight="false" outlineLevel="0" collapsed="false">
      <c r="A108" s="0" t="s">
        <v>93</v>
      </c>
      <c r="B108" s="20"/>
    </row>
    <row r="109" customFormat="false" ht="12.8" hidden="false" customHeight="false" outlineLevel="0" collapsed="false">
      <c r="A109" s="33" t="s">
        <v>94</v>
      </c>
      <c r="B109" s="34"/>
    </row>
    <row r="110" customFormat="false" ht="13.8" hidden="false" customHeight="false" outlineLevel="0" collapsed="false">
      <c r="A110" s="35" t="s">
        <v>95</v>
      </c>
      <c r="B110" s="16" t="n">
        <v>0</v>
      </c>
    </row>
    <row r="111" customFormat="false" ht="13.8" hidden="false" customHeight="false" outlineLevel="0" collapsed="false">
      <c r="A111" s="35" t="s">
        <v>96</v>
      </c>
      <c r="B111" s="16" t="n">
        <v>0</v>
      </c>
    </row>
    <row r="112" customFormat="false" ht="13.8" hidden="false" customHeight="false" outlineLevel="0" collapsed="false">
      <c r="A112" s="35" t="s">
        <v>97</v>
      </c>
      <c r="B112" s="16" t="n">
        <v>0</v>
      </c>
    </row>
    <row r="113" customFormat="false" ht="13.8" hidden="false" customHeight="false" outlineLevel="0" collapsed="false">
      <c r="A113" s="35" t="s">
        <v>98</v>
      </c>
      <c r="B113" s="16" t="n">
        <v>0</v>
      </c>
    </row>
    <row r="114" customFormat="false" ht="13.8" hidden="false" customHeight="false" outlineLevel="0" collapsed="false">
      <c r="A114" s="33" t="s">
        <v>99</v>
      </c>
      <c r="B114" s="30" t="n">
        <f aca="false">B110+B111+B112+B113</f>
        <v>0</v>
      </c>
    </row>
    <row r="115" customFormat="false" ht="13.8" hidden="false" customHeight="false" outlineLevel="0" collapsed="false">
      <c r="A115" s="36" t="s">
        <v>100</v>
      </c>
      <c r="B115" s="37"/>
    </row>
    <row r="116" customFormat="false" ht="68.65" hidden="false" customHeight="false" outlineLevel="0" collapsed="false">
      <c r="A116" s="36" t="s">
        <v>101</v>
      </c>
      <c r="B116" s="37"/>
    </row>
    <row r="117" customFormat="false" ht="13.8" hidden="false" customHeight="false" outlineLevel="0" collapsed="false">
      <c r="A117" s="38"/>
      <c r="B117" s="39"/>
    </row>
    <row r="118" customFormat="false" ht="13.8" hidden="false" customHeight="false" outlineLevel="0" collapsed="false">
      <c r="A118" s="38"/>
      <c r="B118" s="39"/>
    </row>
    <row r="119" customFormat="false" ht="13.8" hidden="false" customHeight="false" outlineLevel="0" collapsed="false">
      <c r="A119" s="38"/>
      <c r="B119" s="39"/>
    </row>
    <row r="120" customFormat="false" ht="13.8" hidden="false" customHeight="false" outlineLevel="0" collapsed="false">
      <c r="A120" s="38"/>
      <c r="B120" s="39"/>
    </row>
    <row r="121" customFormat="false" ht="13.8" hidden="false" customHeight="false" outlineLevel="0" collapsed="false">
      <c r="A121" s="38"/>
      <c r="B121" s="39"/>
    </row>
    <row r="122" customFormat="false" ht="13.8" hidden="false" customHeight="false" outlineLevel="0" collapsed="false">
      <c r="A122" s="38"/>
      <c r="B122" s="39"/>
    </row>
    <row r="123" customFormat="false" ht="12.65" hidden="false" customHeight="false" outlineLevel="0" collapsed="false">
      <c r="A123" s="0" t="s">
        <v>102</v>
      </c>
      <c r="B123" s="40" t="s">
        <v>103</v>
      </c>
    </row>
    <row r="124" customFormat="false" ht="12.8" hidden="false" customHeight="false" outlineLevel="0" collapsed="false">
      <c r="A124" s="0" t="s">
        <v>104</v>
      </c>
      <c r="B124" s="41"/>
    </row>
    <row r="125" customFormat="false" ht="12.8" hidden="false" customHeight="false" outlineLevel="0" collapsed="false">
      <c r="A125" s="0" t="s">
        <v>105</v>
      </c>
      <c r="B125" s="41"/>
    </row>
  </sheetData>
  <mergeCells count="10">
    <mergeCell ref="A1:B1"/>
    <mergeCell ref="A2:B7"/>
    <mergeCell ref="A8:B9"/>
    <mergeCell ref="A10:B10"/>
    <mergeCell ref="A12:B12"/>
    <mergeCell ref="A14:B14"/>
    <mergeCell ref="A21:B21"/>
    <mergeCell ref="A22:A23"/>
    <mergeCell ref="B22:B23"/>
    <mergeCell ref="A98:B98"/>
  </mergeCells>
  <printOptions headings="false" gridLines="false" gridLinesSet="true" horizontalCentered="false" verticalCentered="false"/>
  <pageMargins left="0.7875" right="0.7875" top="0.886111111111111" bottom="1.025" header="0.7875" footer="0.7875"/>
  <pageSetup paperSize="9" scale="62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&amp;CPágina &amp;P</oddFooter>
  </headerFooter>
  <rowBreaks count="1" manualBreakCount="1">
    <brk id="76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2026-05-06T09:10:19Z</cp:lastPrinted>
  <dcterms:modified xsi:type="dcterms:W3CDTF">2026-05-06T09:11:36Z</dcterms:modified>
  <cp:revision>7</cp:revision>
  <dc:subject/>
  <dc:title/>
</cp:coreProperties>
</file>